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Elizabeth\Downloads\"/>
    </mc:Choice>
  </mc:AlternateContent>
  <bookViews>
    <workbookView xWindow="0" yWindow="0" windowWidth="20490" windowHeight="5850"/>
  </bookViews>
  <sheets>
    <sheet name="IS" sheetId="13" r:id="rId1"/>
    <sheet name="BS" sheetId="14" r:id="rId2"/>
    <sheet name="Ratios" sheetId="7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8" i="7" l="1"/>
  <c r="H7" i="7"/>
  <c r="H5" i="7"/>
  <c r="H4" i="7"/>
  <c r="H3" i="7"/>
  <c r="C28" i="7"/>
  <c r="B28" i="7"/>
  <c r="C27" i="7"/>
  <c r="B27" i="7"/>
  <c r="C26" i="7"/>
  <c r="B26" i="7"/>
  <c r="C25" i="7"/>
  <c r="B25" i="7"/>
  <c r="C24" i="7"/>
  <c r="B24" i="7"/>
  <c r="C23" i="7"/>
  <c r="B23" i="7"/>
  <c r="C21" i="7"/>
  <c r="C22" i="7"/>
  <c r="B22" i="7"/>
  <c r="B21" i="7"/>
  <c r="C19" i="7"/>
  <c r="B19" i="7"/>
  <c r="C18" i="7"/>
  <c r="B18" i="7"/>
  <c r="C16" i="7"/>
  <c r="B16" i="7"/>
  <c r="C15" i="7"/>
  <c r="B15" i="7"/>
  <c r="C14" i="7"/>
  <c r="B14" i="7"/>
  <c r="C13" i="7"/>
  <c r="B13" i="7"/>
  <c r="C12" i="7"/>
  <c r="B12" i="7"/>
  <c r="C10" i="7"/>
  <c r="B10" i="7"/>
  <c r="C9" i="7"/>
  <c r="B9" i="7"/>
  <c r="C8" i="7"/>
  <c r="B8" i="7"/>
  <c r="C7" i="7"/>
  <c r="B7" i="7"/>
  <c r="C6" i="7"/>
  <c r="B6" i="7"/>
  <c r="C4" i="7"/>
  <c r="B4" i="7"/>
  <c r="C3" i="7"/>
  <c r="B3" i="7"/>
  <c r="D1" i="7"/>
  <c r="J12" i="7"/>
  <c r="D26" i="7" l="1"/>
  <c r="D27" i="7" s="1"/>
  <c r="D28" i="7" s="1"/>
  <c r="D16" i="7"/>
  <c r="D14" i="7" s="1"/>
  <c r="D15" i="7"/>
  <c r="D8" i="7"/>
  <c r="B4" i="13" l="1"/>
  <c r="B12" i="14" l="1"/>
  <c r="B13" i="14" s="1"/>
  <c r="B4" i="14"/>
  <c r="A3" i="14" s="1"/>
  <c r="A1" i="14"/>
  <c r="C25" i="14"/>
  <c r="C19" i="14"/>
  <c r="C26" i="14" s="1"/>
  <c r="B19" i="14"/>
  <c r="C13" i="14"/>
  <c r="C10" i="14"/>
  <c r="C14" i="14" s="1"/>
  <c r="B10" i="14"/>
  <c r="C7" i="13"/>
  <c r="C11" i="13" s="1"/>
  <c r="C13" i="13" s="1"/>
  <c r="B7" i="13"/>
  <c r="B11" i="13" s="1"/>
  <c r="B13" i="13" s="1"/>
  <c r="C4" i="13"/>
  <c r="A3" i="13" s="1"/>
  <c r="B21" i="14" l="1"/>
  <c r="C4" i="14"/>
  <c r="B14" i="14"/>
  <c r="C21" i="14"/>
  <c r="B14" i="13"/>
  <c r="B15" i="13" s="1"/>
  <c r="C14" i="13"/>
  <c r="C15" i="13" s="1"/>
  <c r="C20" i="13" s="1"/>
  <c r="B24" i="14" l="1"/>
  <c r="B20" i="13"/>
  <c r="B25" i="14" l="1"/>
  <c r="B26" i="14" s="1"/>
  <c r="B1" i="7"/>
  <c r="H2" i="7" l="1"/>
  <c r="C1" i="7"/>
  <c r="I2" i="7" s="1"/>
</calcChain>
</file>

<file path=xl/sharedStrings.xml><?xml version="1.0" encoding="utf-8"?>
<sst xmlns="http://schemas.openxmlformats.org/spreadsheetml/2006/main" count="109" uniqueCount="87">
  <si>
    <t>Sales</t>
  </si>
  <si>
    <t>Interest Expense</t>
  </si>
  <si>
    <t>Assets</t>
  </si>
  <si>
    <t>Total Current Assets</t>
  </si>
  <si>
    <t>Total Assets</t>
  </si>
  <si>
    <t>Accounts Payable</t>
  </si>
  <si>
    <t>Total Current Liabilities</t>
  </si>
  <si>
    <t>Retained Earnings</t>
  </si>
  <si>
    <t>Balance Sheet</t>
  </si>
  <si>
    <t>Gross Profit</t>
  </si>
  <si>
    <t>Depreciation</t>
  </si>
  <si>
    <t>Earnings Before Taxes</t>
  </si>
  <si>
    <t>Taxes</t>
  </si>
  <si>
    <t>Net Income</t>
  </si>
  <si>
    <t>Notes:</t>
  </si>
  <si>
    <t>Tax Rate</t>
  </si>
  <si>
    <t>Cash</t>
  </si>
  <si>
    <t>Accounts Receivable</t>
  </si>
  <si>
    <t>Accumulated Depreciation</t>
  </si>
  <si>
    <t>Long-term Debt</t>
  </si>
  <si>
    <t>Ratio</t>
  </si>
  <si>
    <t>Liquidity Ratios</t>
  </si>
  <si>
    <t>Current</t>
  </si>
  <si>
    <t>Quick</t>
  </si>
  <si>
    <t>Efficiency Ratios</t>
  </si>
  <si>
    <t>Inventory Turnover</t>
  </si>
  <si>
    <t>A/R Turnover</t>
  </si>
  <si>
    <t>Average Collection Period</t>
  </si>
  <si>
    <t>Fixed Asset Turnover</t>
  </si>
  <si>
    <t>Total Asset Turnover</t>
  </si>
  <si>
    <t>Leverage Ratios</t>
  </si>
  <si>
    <t>Total Debt Ratio</t>
  </si>
  <si>
    <t>Long-term Debt Ratio</t>
  </si>
  <si>
    <t>LTD to Total Capitalization</t>
  </si>
  <si>
    <t>Debt to Equity</t>
  </si>
  <si>
    <t>LTD to Equity</t>
  </si>
  <si>
    <t>Coverage Ratios</t>
  </si>
  <si>
    <t>Times Interest Earned</t>
  </si>
  <si>
    <t>Cash Coverage Ratio</t>
  </si>
  <si>
    <t>Profitability Ratios</t>
  </si>
  <si>
    <t>Gross Profit Margin</t>
  </si>
  <si>
    <t>Operating Profit Margin</t>
  </si>
  <si>
    <t>Net Profit Margin</t>
  </si>
  <si>
    <t>Return on Total Assets</t>
  </si>
  <si>
    <t>Return on Equity</t>
  </si>
  <si>
    <t>Return on Common Equity</t>
  </si>
  <si>
    <t>Total Liabilities</t>
  </si>
  <si>
    <t>Z-Score</t>
  </si>
  <si>
    <r>
      <t>X</t>
    </r>
    <r>
      <rPr>
        <vertAlign val="subscript"/>
        <sz val="11"/>
        <rFont val="Times New Roman"/>
        <family val="1"/>
      </rPr>
      <t>1</t>
    </r>
  </si>
  <si>
    <r>
      <t>X</t>
    </r>
    <r>
      <rPr>
        <vertAlign val="subscript"/>
        <sz val="11"/>
        <rFont val="Times New Roman"/>
        <family val="1"/>
      </rPr>
      <t>2</t>
    </r>
    <r>
      <rPr>
        <sz val="11"/>
        <rFont val="Times New Roman"/>
        <family val="1"/>
      </rPr>
      <t/>
    </r>
  </si>
  <si>
    <r>
      <t>X</t>
    </r>
    <r>
      <rPr>
        <vertAlign val="subscript"/>
        <sz val="11"/>
        <rFont val="Times New Roman"/>
        <family val="1"/>
      </rPr>
      <t>3</t>
    </r>
    <r>
      <rPr>
        <sz val="11"/>
        <rFont val="Times New Roman"/>
        <family val="1"/>
      </rPr>
      <t/>
    </r>
  </si>
  <si>
    <r>
      <t>X</t>
    </r>
    <r>
      <rPr>
        <vertAlign val="subscript"/>
        <sz val="11"/>
        <rFont val="Times New Roman"/>
        <family val="1"/>
      </rPr>
      <t>4</t>
    </r>
    <r>
      <rPr>
        <sz val="11"/>
        <rFont val="Times New Roman"/>
        <family val="1"/>
      </rPr>
      <t/>
    </r>
  </si>
  <si>
    <r>
      <t>X</t>
    </r>
    <r>
      <rPr>
        <vertAlign val="subscript"/>
        <sz val="11"/>
        <rFont val="Times New Roman"/>
        <family val="1"/>
      </rPr>
      <t>5</t>
    </r>
    <r>
      <rPr>
        <sz val="11"/>
        <rFont val="Times New Roman"/>
        <family val="1"/>
      </rPr>
      <t/>
    </r>
  </si>
  <si>
    <t>Z-Score Variables</t>
  </si>
  <si>
    <t>NWC/TA</t>
  </si>
  <si>
    <t>RE/TA</t>
  </si>
  <si>
    <t>EBIT/TA</t>
  </si>
  <si>
    <t>Sales/TA</t>
  </si>
  <si>
    <t>Gross Fixed Assets</t>
  </si>
  <si>
    <t>Income Statements</t>
  </si>
  <si>
    <t>Cost of Goods</t>
  </si>
  <si>
    <t>Selling &amp; Admin. Expense</t>
  </si>
  <si>
    <t>Net Operating Income</t>
  </si>
  <si>
    <t>Shares</t>
  </si>
  <si>
    <t>Earnings per Share</t>
  </si>
  <si>
    <t>Marketable Securities</t>
  </si>
  <si>
    <t>Inventory</t>
  </si>
  <si>
    <t>Net Plant &amp; Equipment</t>
  </si>
  <si>
    <t>Liabilities &amp; Owner's Equity</t>
  </si>
  <si>
    <t>Accrued Expenses</t>
  </si>
  <si>
    <t>Additional Paid-in-Capital</t>
  </si>
  <si>
    <t>Total Owner's Equity</t>
  </si>
  <si>
    <t>Total Liab. &amp; Owner's Equity</t>
  </si>
  <si>
    <t>Other Operating Expense</t>
  </si>
  <si>
    <t>Common Stock ($1.00 par)</t>
  </si>
  <si>
    <t>Rocker Farms</t>
  </si>
  <si>
    <t>ROE (DuPont), 3-point</t>
  </si>
  <si>
    <t>ROE (Extended DuPont), 5-point</t>
  </si>
  <si>
    <t>BV or MV Equity/BV Liabilities</t>
  </si>
  <si>
    <t>???</t>
  </si>
  <si>
    <t>Bankruptcy Prediction (Yes/Maybe/No)</t>
  </si>
  <si>
    <t>Analysis</t>
  </si>
  <si>
    <t>Ok</t>
  </si>
  <si>
    <t xml:space="preserve">Bad </t>
  </si>
  <si>
    <t xml:space="preserve">Ok </t>
  </si>
  <si>
    <t>No</t>
  </si>
  <si>
    <t xml:space="preserve">Yes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</si>
</sst>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7" formatCode="&quot;$&quot;#,##0.00_);\(&quot;$&quot;#,##0.00\)"/>
    <numFmt numFmtId="164" formatCode="0.00&quot;x&quot;"/>
    <numFmt numFmtId="165" formatCode="&quot;$&quot;#,##0;\(&quot;$&quot;#,##0\)"/>
    <numFmt numFmtId="166" formatCode="&quot;$&quot;#,##0"/>
    <numFmt numFmtId="167" formatCode="0.000&quot;x&quot;"/>
    <numFmt numFmtId="168" formatCode="0.00&quot; days&quot;"/>
    <numFmt numFmtId="169" formatCode="0.0%"/>
  </numFmts>
  <fonts count="9" x14ac:knownFonts="1">
    <font>
      <sz val="11"/>
      <name val="Times New Roman"/>
    </font>
    <font>
      <sz val="11"/>
      <name val="Times New Roman"/>
      <family val="1"/>
    </font>
    <font>
      <b/>
      <sz val="11"/>
      <name val="Times New Roman"/>
      <family val="1"/>
    </font>
    <font>
      <vertAlign val="subscript"/>
      <sz val="11"/>
      <name val="Times New Roman"/>
      <family val="1"/>
    </font>
    <font>
      <i/>
      <sz val="11"/>
      <name val="Times New Roman"/>
      <family val="1"/>
    </font>
    <font>
      <b/>
      <sz val="12"/>
      <name val="Times New Roman"/>
      <family val="1"/>
    </font>
    <font>
      <b/>
      <i/>
      <sz val="11"/>
      <name val="Times New Roman"/>
      <family val="1"/>
    </font>
    <font>
      <sz val="8"/>
      <name val="Times New Roman"/>
      <family val="1"/>
    </font>
    <font>
      <b/>
      <sz val="11"/>
      <color indexed="8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22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2" borderId="1">
      <alignment horizontal="center" vertical="justify"/>
    </xf>
  </cellStyleXfs>
  <cellXfs count="46">
    <xf numFmtId="0" fontId="0" fillId="0" borderId="0" xfId="0"/>
    <xf numFmtId="0" fontId="0" fillId="0" borderId="0" xfId="0" applyAlignment="1">
      <alignment horizontal="centerContinuous"/>
    </xf>
    <xf numFmtId="0" fontId="2" fillId="3" borderId="2" xfId="0" applyFont="1" applyFill="1" applyBorder="1"/>
    <xf numFmtId="0" fontId="0" fillId="0" borderId="0" xfId="0" applyAlignment="1">
      <alignment horizontal="left" indent="1"/>
    </xf>
    <xf numFmtId="0" fontId="2" fillId="0" borderId="0" xfId="0" applyFont="1"/>
    <xf numFmtId="10" fontId="1" fillId="0" borderId="0" xfId="1" applyNumberFormat="1"/>
    <xf numFmtId="0" fontId="2" fillId="3" borderId="2" xfId="0" applyFont="1" applyFill="1" applyBorder="1" applyAlignment="1">
      <alignment horizontal="centerContinuous"/>
    </xf>
    <xf numFmtId="0" fontId="0" fillId="0" borderId="5" xfId="0" applyBorder="1"/>
    <xf numFmtId="0" fontId="2" fillId="3" borderId="2" xfId="0" applyFont="1" applyFill="1" applyBorder="1" applyAlignment="1">
      <alignment horizontal="center"/>
    </xf>
    <xf numFmtId="0" fontId="4" fillId="0" borderId="0" xfId="0" applyFont="1" applyAlignment="1">
      <alignment horizontal="left" indent="2"/>
    </xf>
    <xf numFmtId="0" fontId="5" fillId="0" borderId="0" xfId="0" applyFont="1" applyAlignment="1">
      <alignment horizontal="centerContinuous"/>
    </xf>
    <xf numFmtId="0" fontId="6" fillId="3" borderId="2" xfId="0" applyFont="1" applyFill="1" applyBorder="1"/>
    <xf numFmtId="165" fontId="0" fillId="0" borderId="0" xfId="0" applyNumberFormat="1"/>
    <xf numFmtId="3" fontId="0" fillId="0" borderId="3" xfId="0" applyNumberFormat="1" applyBorder="1"/>
    <xf numFmtId="0" fontId="2" fillId="0" borderId="0" xfId="0" applyFont="1" applyAlignment="1">
      <alignment horizontal="left" indent="1"/>
    </xf>
    <xf numFmtId="3" fontId="2" fillId="0" borderId="0" xfId="0" applyNumberFormat="1" applyFont="1"/>
    <xf numFmtId="3" fontId="0" fillId="0" borderId="0" xfId="0" applyNumberFormat="1"/>
    <xf numFmtId="165" fontId="2" fillId="0" borderId="4" xfId="0" applyNumberFormat="1" applyFont="1" applyBorder="1"/>
    <xf numFmtId="7" fontId="0" fillId="0" borderId="0" xfId="0" applyNumberFormat="1"/>
    <xf numFmtId="4" fontId="0" fillId="0" borderId="0" xfId="0" applyNumberFormat="1"/>
    <xf numFmtId="0" fontId="0" fillId="0" borderId="0" xfId="0" applyAlignment="1">
      <alignment horizontal="center"/>
    </xf>
    <xf numFmtId="0" fontId="1" fillId="0" borderId="0" xfId="0" applyFont="1"/>
    <xf numFmtId="0" fontId="6" fillId="0" borderId="0" xfId="0" applyFont="1"/>
    <xf numFmtId="166" fontId="0" fillId="0" borderId="0" xfId="0" applyNumberFormat="1"/>
    <xf numFmtId="0" fontId="6" fillId="0" borderId="5" xfId="0" applyFont="1" applyBorder="1"/>
    <xf numFmtId="166" fontId="1" fillId="0" borderId="0" xfId="0" applyNumberFormat="1" applyFont="1"/>
    <xf numFmtId="166" fontId="0" fillId="0" borderId="3" xfId="0" applyNumberFormat="1" applyBorder="1"/>
    <xf numFmtId="0" fontId="1" fillId="0" borderId="0" xfId="0" applyFont="1" applyAlignment="1">
      <alignment horizontal="left"/>
    </xf>
    <xf numFmtId="0" fontId="6" fillId="0" borderId="0" xfId="0" applyFont="1" applyAlignment="1">
      <alignment horizontal="left" indent="2"/>
    </xf>
    <xf numFmtId="166" fontId="2" fillId="0" borderId="4" xfId="0" applyNumberFormat="1" applyFont="1" applyBorder="1"/>
    <xf numFmtId="164" fontId="1" fillId="4" borderId="0" xfId="0" applyNumberFormat="1" applyFont="1" applyFill="1" applyAlignment="1">
      <alignment horizontal="center"/>
    </xf>
    <xf numFmtId="0" fontId="0" fillId="4" borderId="0" xfId="0" applyFill="1"/>
    <xf numFmtId="166" fontId="0" fillId="5" borderId="3" xfId="0" applyNumberFormat="1" applyFill="1" applyBorder="1"/>
    <xf numFmtId="0" fontId="8" fillId="3" borderId="2" xfId="0" applyFont="1" applyFill="1" applyBorder="1" applyAlignment="1">
      <alignment horizontal="centerContinuous"/>
    </xf>
    <xf numFmtId="0" fontId="0" fillId="0" borderId="0" xfId="0" applyFill="1"/>
    <xf numFmtId="0" fontId="8" fillId="6" borderId="0" xfId="0" applyFont="1" applyFill="1" applyBorder="1" applyAlignment="1">
      <alignment horizontal="centerContinuous"/>
    </xf>
    <xf numFmtId="0" fontId="2" fillId="6" borderId="0" xfId="0" applyFont="1" applyFill="1" applyBorder="1"/>
    <xf numFmtId="164" fontId="1" fillId="6" borderId="0" xfId="0" applyNumberFormat="1" applyFont="1" applyFill="1" applyBorder="1" applyAlignment="1">
      <alignment horizontal="center"/>
    </xf>
    <xf numFmtId="164" fontId="1" fillId="0" borderId="0" xfId="0" applyNumberFormat="1" applyFont="1" applyAlignment="1">
      <alignment horizontal="right" indent="1"/>
    </xf>
    <xf numFmtId="168" fontId="1" fillId="0" borderId="0" xfId="0" applyNumberFormat="1" applyFont="1" applyAlignment="1">
      <alignment horizontal="right" indent="1"/>
    </xf>
    <xf numFmtId="10" fontId="1" fillId="0" borderId="0" xfId="0" applyNumberFormat="1" applyFont="1" applyAlignment="1">
      <alignment horizontal="right" indent="1"/>
    </xf>
    <xf numFmtId="10" fontId="1" fillId="0" borderId="0" xfId="1" applyNumberFormat="1" applyFont="1" applyAlignment="1">
      <alignment horizontal="right" indent="1"/>
    </xf>
    <xf numFmtId="164" fontId="1" fillId="0" borderId="0" xfId="1" applyNumberFormat="1" applyFont="1" applyAlignment="1">
      <alignment horizontal="right" indent="1"/>
    </xf>
    <xf numFmtId="167" fontId="1" fillId="5" borderId="0" xfId="0" applyNumberFormat="1" applyFont="1" applyFill="1" applyAlignment="1">
      <alignment horizontal="center"/>
    </xf>
    <xf numFmtId="169" fontId="1" fillId="4" borderId="0" xfId="1" applyNumberFormat="1" applyFont="1" applyFill="1" applyAlignment="1">
      <alignment horizontal="center"/>
    </xf>
    <xf numFmtId="10" fontId="1" fillId="4" borderId="0" xfId="1" applyNumberFormat="1" applyFont="1" applyFill="1" applyAlignment="1">
      <alignment horizontal="center"/>
    </xf>
  </cellXfs>
  <cellStyles count="3">
    <cellStyle name="Normal" xfId="0" builtinId="0"/>
    <cellStyle name="Percent" xfId="1" builtinId="5"/>
    <cellStyle name="ShadedHeadings" xfId="2"/>
  </cellStyles>
  <dxfs count="0"/>
  <tableStyles count="0" defaultTableStyle="TableStyleMedium9" defaultPivotStyle="PivotStyleLight16"/>
  <colors>
    <mruColors>
      <color rgb="FFFFFF99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showGridLines="0" tabSelected="1" zoomScaleNormal="100" workbookViewId="0">
      <selection activeCell="B37" sqref="B37"/>
    </sheetView>
  </sheetViews>
  <sheetFormatPr defaultRowHeight="15" x14ac:dyDescent="0.25"/>
  <cols>
    <col min="1" max="1" width="23.5703125" bestFit="1" customWidth="1"/>
    <col min="2" max="3" width="12.7109375" customWidth="1"/>
  </cols>
  <sheetData>
    <row r="1" spans="1:4" ht="15.75" x14ac:dyDescent="0.25">
      <c r="A1" s="10" t="s">
        <v>75</v>
      </c>
      <c r="B1" s="1"/>
      <c r="C1" s="1"/>
    </row>
    <row r="2" spans="1:4" ht="15.75" x14ac:dyDescent="0.25">
      <c r="A2" s="10" t="s">
        <v>59</v>
      </c>
      <c r="B2" s="1"/>
      <c r="C2" s="1"/>
    </row>
    <row r="3" spans="1:4" ht="16.5" thickBot="1" x14ac:dyDescent="0.3">
      <c r="A3" s="10" t="str">
        <f ca="1">"For the Years "&amp;TEXT(C4,"####")&amp;" and "&amp;TEXT(B4,"####")</f>
        <v>For the Years 2019 and 2020</v>
      </c>
      <c r="B3" s="1"/>
      <c r="C3" s="1"/>
    </row>
    <row r="4" spans="1:4" ht="15.75" thickBot="1" x14ac:dyDescent="0.3">
      <c r="A4" s="2"/>
      <c r="B4" s="11">
        <f ca="1">YEAR(TODAY())-1</f>
        <v>2020</v>
      </c>
      <c r="C4" s="11">
        <f ca="1">B4-1</f>
        <v>2019</v>
      </c>
    </row>
    <row r="5" spans="1:4" x14ac:dyDescent="0.25">
      <c r="A5" t="s">
        <v>0</v>
      </c>
      <c r="B5" s="12">
        <v>370000</v>
      </c>
      <c r="C5" s="12">
        <v>354000</v>
      </c>
    </row>
    <row r="6" spans="1:4" x14ac:dyDescent="0.25">
      <c r="A6" t="s">
        <v>60</v>
      </c>
      <c r="B6" s="13">
        <v>347000</v>
      </c>
      <c r="C6" s="13">
        <v>281800</v>
      </c>
      <c r="D6" s="19"/>
    </row>
    <row r="7" spans="1:4" x14ac:dyDescent="0.25">
      <c r="A7" s="14" t="s">
        <v>9</v>
      </c>
      <c r="B7" s="15">
        <f>B5-B6</f>
        <v>23000</v>
      </c>
      <c r="C7" s="15">
        <f>C5-C6</f>
        <v>72200</v>
      </c>
    </row>
    <row r="8" spans="1:4" x14ac:dyDescent="0.25">
      <c r="A8" t="s">
        <v>10</v>
      </c>
      <c r="B8" s="16">
        <v>26820</v>
      </c>
      <c r="C8" s="16">
        <v>26360.000000000004</v>
      </c>
    </row>
    <row r="9" spans="1:4" x14ac:dyDescent="0.25">
      <c r="A9" t="s">
        <v>61</v>
      </c>
      <c r="B9" s="16">
        <v>23340</v>
      </c>
      <c r="C9" s="16">
        <v>21820</v>
      </c>
    </row>
    <row r="10" spans="1:4" x14ac:dyDescent="0.25">
      <c r="A10" s="21" t="s">
        <v>73</v>
      </c>
      <c r="B10" s="13">
        <v>1080</v>
      </c>
      <c r="C10" s="13">
        <v>1080</v>
      </c>
    </row>
    <row r="11" spans="1:4" x14ac:dyDescent="0.25">
      <c r="A11" s="14" t="s">
        <v>62</v>
      </c>
      <c r="B11" s="15">
        <f>B7-SUM(B8:B10)</f>
        <v>-28240</v>
      </c>
      <c r="C11" s="15">
        <f>C7-SUM(C8:C10)</f>
        <v>22940</v>
      </c>
    </row>
    <row r="12" spans="1:4" x14ac:dyDescent="0.25">
      <c r="A12" t="s">
        <v>1</v>
      </c>
      <c r="B12" s="13">
        <v>7685</v>
      </c>
      <c r="C12" s="13">
        <v>7505</v>
      </c>
    </row>
    <row r="13" spans="1:4" x14ac:dyDescent="0.25">
      <c r="A13" s="14" t="s">
        <v>11</v>
      </c>
      <c r="B13" s="15">
        <f>B11-B12</f>
        <v>-35925</v>
      </c>
      <c r="C13" s="15">
        <f>C11-C12</f>
        <v>15435</v>
      </c>
    </row>
    <row r="14" spans="1:4" x14ac:dyDescent="0.25">
      <c r="A14" t="s">
        <v>12</v>
      </c>
      <c r="B14" s="13">
        <f>B13*B18</f>
        <v>-14370</v>
      </c>
      <c r="C14" s="13">
        <f>C13*C18</f>
        <v>6174</v>
      </c>
    </row>
    <row r="15" spans="1:4" ht="15.75" thickBot="1" x14ac:dyDescent="0.3">
      <c r="A15" s="14" t="s">
        <v>13</v>
      </c>
      <c r="B15" s="17">
        <f>B13-B14</f>
        <v>-21555</v>
      </c>
      <c r="C15" s="17">
        <f>C13-C14</f>
        <v>9261</v>
      </c>
    </row>
    <row r="16" spans="1:4" ht="15.75" thickTop="1" x14ac:dyDescent="0.25"/>
    <row r="17" spans="1:3" x14ac:dyDescent="0.25">
      <c r="A17" s="4" t="s">
        <v>14</v>
      </c>
    </row>
    <row r="18" spans="1:3" x14ac:dyDescent="0.25">
      <c r="A18" s="3" t="s">
        <v>15</v>
      </c>
      <c r="B18" s="5">
        <v>0.4</v>
      </c>
      <c r="C18" s="5">
        <v>0.4</v>
      </c>
    </row>
    <row r="19" spans="1:3" x14ac:dyDescent="0.25">
      <c r="A19" s="3" t="s">
        <v>63</v>
      </c>
      <c r="B19" s="16">
        <v>55000</v>
      </c>
      <c r="C19" s="16">
        <v>55000</v>
      </c>
    </row>
    <row r="20" spans="1:3" x14ac:dyDescent="0.25">
      <c r="A20" s="3" t="s">
        <v>64</v>
      </c>
      <c r="B20" s="18">
        <f>B15/B19</f>
        <v>-0.39190909090909093</v>
      </c>
      <c r="C20" s="18">
        <f>C15/C19</f>
        <v>0.16838181818181819</v>
      </c>
    </row>
    <row r="24" spans="1:3" x14ac:dyDescent="0.25">
      <c r="B24" s="5"/>
      <c r="C24" s="5"/>
    </row>
  </sheetData>
  <phoneticPr fontId="7" type="noConversion"/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showGridLines="0" topLeftCell="A9" zoomScaleNormal="100" workbookViewId="0">
      <selection activeCell="A32" sqref="A32"/>
    </sheetView>
  </sheetViews>
  <sheetFormatPr defaultRowHeight="15" x14ac:dyDescent="0.25"/>
  <cols>
    <col min="1" max="1" width="31.28515625" customWidth="1"/>
    <col min="2" max="3" width="12.7109375" customWidth="1"/>
    <col min="5" max="6" width="9.85546875" bestFit="1" customWidth="1"/>
  </cols>
  <sheetData>
    <row r="1" spans="1:5" ht="15.75" x14ac:dyDescent="0.25">
      <c r="A1" s="10" t="str">
        <f>IS!A1</f>
        <v>Rocker Farms</v>
      </c>
      <c r="B1" s="10"/>
      <c r="C1" s="1"/>
    </row>
    <row r="2" spans="1:5" ht="15.75" x14ac:dyDescent="0.25">
      <c r="A2" s="10" t="s">
        <v>8</v>
      </c>
      <c r="B2" s="10"/>
      <c r="C2" s="1"/>
    </row>
    <row r="3" spans="1:5" ht="16.5" thickBot="1" x14ac:dyDescent="0.3">
      <c r="A3" s="10" t="str">
        <f ca="1">"For the Year Ended December 31, "&amp;TEXT(B4,"####")</f>
        <v>For the Year Ended December 31, 2020</v>
      </c>
      <c r="B3" s="10"/>
      <c r="C3" s="1"/>
    </row>
    <row r="4" spans="1:5" ht="15.75" thickBot="1" x14ac:dyDescent="0.3">
      <c r="A4" s="2"/>
      <c r="B4" s="11">
        <f ca="1">IS!B4</f>
        <v>2020</v>
      </c>
      <c r="C4" s="11">
        <f ca="1">IS!C4</f>
        <v>2019</v>
      </c>
    </row>
    <row r="5" spans="1:5" x14ac:dyDescent="0.25">
      <c r="A5" s="24" t="s">
        <v>2</v>
      </c>
    </row>
    <row r="6" spans="1:5" x14ac:dyDescent="0.25">
      <c r="A6" t="s">
        <v>16</v>
      </c>
      <c r="B6" s="25">
        <v>14714</v>
      </c>
      <c r="C6" s="23">
        <v>10300</v>
      </c>
    </row>
    <row r="7" spans="1:5" x14ac:dyDescent="0.25">
      <c r="A7" t="s">
        <v>65</v>
      </c>
      <c r="B7" s="23">
        <v>1841</v>
      </c>
      <c r="C7" s="23">
        <v>550</v>
      </c>
    </row>
    <row r="8" spans="1:5" x14ac:dyDescent="0.25">
      <c r="A8" t="s">
        <v>17</v>
      </c>
      <c r="B8" s="23">
        <v>41090</v>
      </c>
      <c r="C8" s="23">
        <v>42100</v>
      </c>
    </row>
    <row r="9" spans="1:5" x14ac:dyDescent="0.25">
      <c r="A9" t="s">
        <v>66</v>
      </c>
      <c r="B9" s="32">
        <v>35100</v>
      </c>
      <c r="C9" s="26">
        <v>48490</v>
      </c>
    </row>
    <row r="10" spans="1:5" x14ac:dyDescent="0.25">
      <c r="A10" s="9" t="s">
        <v>3</v>
      </c>
      <c r="B10" s="23">
        <f>SUM(B5:B9)</f>
        <v>92745</v>
      </c>
      <c r="C10" s="23">
        <f>SUM(C5:C9)</f>
        <v>101440</v>
      </c>
    </row>
    <row r="11" spans="1:5" x14ac:dyDescent="0.25">
      <c r="A11" s="27" t="s">
        <v>58</v>
      </c>
      <c r="B11" s="23">
        <v>388000</v>
      </c>
      <c r="C11" s="23">
        <v>352600</v>
      </c>
    </row>
    <row r="12" spans="1:5" x14ac:dyDescent="0.25">
      <c r="A12" s="27" t="s">
        <v>18</v>
      </c>
      <c r="B12" s="26">
        <f>C12+IS!B8</f>
        <v>78020</v>
      </c>
      <c r="C12" s="26">
        <v>51200</v>
      </c>
      <c r="D12" s="16"/>
      <c r="E12" s="16"/>
    </row>
    <row r="13" spans="1:5" x14ac:dyDescent="0.25">
      <c r="A13" s="9" t="s">
        <v>67</v>
      </c>
      <c r="B13" s="26">
        <f>B11-B12</f>
        <v>309980</v>
      </c>
      <c r="C13" s="26">
        <f>C11-C12</f>
        <v>301400</v>
      </c>
    </row>
    <row r="14" spans="1:5" ht="15.75" thickBot="1" x14ac:dyDescent="0.3">
      <c r="A14" s="28" t="s">
        <v>4</v>
      </c>
      <c r="B14" s="29">
        <f>B10+B13</f>
        <v>402725</v>
      </c>
      <c r="C14" s="29">
        <f>C10+C13</f>
        <v>402840</v>
      </c>
    </row>
    <row r="15" spans="1:5" ht="15.75" thickTop="1" x14ac:dyDescent="0.25">
      <c r="B15" s="23"/>
      <c r="C15" s="23"/>
    </row>
    <row r="16" spans="1:5" x14ac:dyDescent="0.25">
      <c r="A16" s="22" t="s">
        <v>68</v>
      </c>
      <c r="B16" s="23"/>
      <c r="C16" s="23"/>
    </row>
    <row r="17" spans="1:6" x14ac:dyDescent="0.25">
      <c r="A17" t="s">
        <v>5</v>
      </c>
      <c r="B17" s="23">
        <v>35200</v>
      </c>
      <c r="C17" s="23">
        <v>32700</v>
      </c>
    </row>
    <row r="18" spans="1:6" x14ac:dyDescent="0.25">
      <c r="A18" t="s">
        <v>69</v>
      </c>
      <c r="B18" s="26">
        <v>2850</v>
      </c>
      <c r="C18" s="26">
        <v>2740</v>
      </c>
    </row>
    <row r="19" spans="1:6" x14ac:dyDescent="0.25">
      <c r="A19" s="9" t="s">
        <v>6</v>
      </c>
      <c r="B19" s="25">
        <f>SUM(B17:B18)</f>
        <v>38050</v>
      </c>
      <c r="C19" s="25">
        <f>SUM(C17:C18)</f>
        <v>35440</v>
      </c>
    </row>
    <row r="20" spans="1:6" x14ac:dyDescent="0.25">
      <c r="A20" t="s">
        <v>19</v>
      </c>
      <c r="B20" s="26">
        <v>177430</v>
      </c>
      <c r="C20" s="26">
        <v>158600</v>
      </c>
      <c r="E20" s="12"/>
      <c r="F20" s="12"/>
    </row>
    <row r="21" spans="1:6" x14ac:dyDescent="0.25">
      <c r="A21" s="9" t="s">
        <v>46</v>
      </c>
      <c r="B21" s="23">
        <f>B19+B20</f>
        <v>215480</v>
      </c>
      <c r="C21" s="23">
        <f>C19+C20</f>
        <v>194040</v>
      </c>
    </row>
    <row r="22" spans="1:6" x14ac:dyDescent="0.25">
      <c r="A22" s="21" t="s">
        <v>74</v>
      </c>
      <c r="B22" s="23">
        <v>52100</v>
      </c>
      <c r="C22" s="23">
        <v>52100</v>
      </c>
    </row>
    <row r="23" spans="1:6" x14ac:dyDescent="0.25">
      <c r="A23" t="s">
        <v>70</v>
      </c>
      <c r="B23" s="23">
        <v>121500</v>
      </c>
      <c r="C23" s="23">
        <v>121500</v>
      </c>
      <c r="E23" s="12"/>
      <c r="F23" s="12"/>
    </row>
    <row r="24" spans="1:6" x14ac:dyDescent="0.25">
      <c r="A24" t="s">
        <v>7</v>
      </c>
      <c r="B24" s="26">
        <f>C24+IS!B15</f>
        <v>13645</v>
      </c>
      <c r="C24" s="26">
        <v>35200</v>
      </c>
    </row>
    <row r="25" spans="1:6" x14ac:dyDescent="0.25">
      <c r="A25" s="9" t="s">
        <v>71</v>
      </c>
      <c r="B25" s="26">
        <f>SUM(B22:B24)</f>
        <v>187245</v>
      </c>
      <c r="C25" s="26">
        <f>SUM(C22:C24)</f>
        <v>208800</v>
      </c>
    </row>
    <row r="26" spans="1:6" ht="15.75" thickBot="1" x14ac:dyDescent="0.3">
      <c r="A26" s="28" t="s">
        <v>72</v>
      </c>
      <c r="B26" s="29">
        <f>B19+B20+B25</f>
        <v>402725</v>
      </c>
      <c r="C26" s="29">
        <f>C19+C20+C25</f>
        <v>402840</v>
      </c>
    </row>
    <row r="27" spans="1:6" ht="15.75" thickTop="1" x14ac:dyDescent="0.25"/>
    <row r="28" spans="1:6" x14ac:dyDescent="0.25">
      <c r="B28" s="16"/>
    </row>
  </sheetData>
  <phoneticPr fontId="7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J28"/>
  <sheetViews>
    <sheetView topLeftCell="A2" workbookViewId="0">
      <selection activeCell="H8" sqref="H8"/>
    </sheetView>
  </sheetViews>
  <sheetFormatPr defaultRowHeight="15" x14ac:dyDescent="0.25"/>
  <cols>
    <col min="1" max="1" width="29.42578125" bestFit="1" customWidth="1"/>
    <col min="2" max="3" width="10" bestFit="1" customWidth="1"/>
    <col min="4" max="4" width="15.42578125" customWidth="1"/>
    <col min="5" max="5" width="11.28515625" customWidth="1"/>
    <col min="6" max="6" width="1.42578125" style="34" customWidth="1"/>
    <col min="7" max="7" width="34.85546875" bestFit="1" customWidth="1"/>
    <col min="8" max="9" width="12.140625" bestFit="1" customWidth="1"/>
    <col min="10" max="10" width="28.7109375" bestFit="1" customWidth="1"/>
  </cols>
  <sheetData>
    <row r="1" spans="1:10" ht="15.75" thickBot="1" x14ac:dyDescent="0.3">
      <c r="A1" s="4" t="s">
        <v>20</v>
      </c>
      <c r="B1" s="4">
        <f ca="1">IS!B4</f>
        <v>2020</v>
      </c>
      <c r="C1" s="4">
        <f ca="1">B1-1</f>
        <v>2019</v>
      </c>
      <c r="D1" s="4" t="e">
        <f ca="1">_xlfn.CONCAT("Industry ",B1)</f>
        <v>#NAME?</v>
      </c>
      <c r="E1" s="4" t="s">
        <v>81</v>
      </c>
      <c r="F1" s="36"/>
    </row>
    <row r="2" spans="1:10" ht="15.75" thickBot="1" x14ac:dyDescent="0.3">
      <c r="A2" s="33" t="s">
        <v>21</v>
      </c>
      <c r="B2" s="33"/>
      <c r="C2" s="33"/>
      <c r="D2" s="6"/>
      <c r="E2" s="33"/>
      <c r="F2" s="35"/>
      <c r="G2" s="2" t="s">
        <v>53</v>
      </c>
      <c r="H2" s="8">
        <f ca="1">B1</f>
        <v>2020</v>
      </c>
      <c r="I2" s="8">
        <f ca="1">C1</f>
        <v>2019</v>
      </c>
    </row>
    <row r="3" spans="1:10" ht="16.5" x14ac:dyDescent="0.3">
      <c r="A3" t="s">
        <v>22</v>
      </c>
      <c r="B3" s="30">
        <f>BS!B10/BS!B19</f>
        <v>2.4374507227332458</v>
      </c>
      <c r="C3" s="30">
        <f>BS!C10/BS!C19</f>
        <v>2.8623024830699775</v>
      </c>
      <c r="D3" s="38">
        <v>2.7</v>
      </c>
      <c r="E3" s="30" t="s">
        <v>82</v>
      </c>
      <c r="F3" s="37"/>
      <c r="G3" s="20" t="s">
        <v>48</v>
      </c>
      <c r="H3" s="30">
        <f>(BS!B10-BS!B19)/BS!B14</f>
        <v>0.13581227885033212</v>
      </c>
      <c r="I3" s="43">
        <v>0.16400000000000001</v>
      </c>
      <c r="J3" t="s">
        <v>54</v>
      </c>
    </row>
    <row r="4" spans="1:10" ht="17.25" thickBot="1" x14ac:dyDescent="0.35">
      <c r="A4" t="s">
        <v>23</v>
      </c>
      <c r="B4" s="30">
        <f>(BS!B10-BS!B9)/BS!B19</f>
        <v>1.5149802890932982</v>
      </c>
      <c r="C4" s="30">
        <f>(BS!C10-BS!C9)/BS!C19</f>
        <v>1.4940744920993227</v>
      </c>
      <c r="D4" s="38">
        <v>1</v>
      </c>
      <c r="E4" s="30" t="s">
        <v>84</v>
      </c>
      <c r="F4" s="37"/>
      <c r="G4" s="20" t="s">
        <v>49</v>
      </c>
      <c r="H4" s="30">
        <f>BS!B24/BS!B14</f>
        <v>3.3881681047861441E-2</v>
      </c>
      <c r="I4" s="30" t="s">
        <v>79</v>
      </c>
      <c r="J4" t="s">
        <v>55</v>
      </c>
    </row>
    <row r="5" spans="1:10" ht="17.25" thickBot="1" x14ac:dyDescent="0.35">
      <c r="A5" s="6" t="s">
        <v>24</v>
      </c>
      <c r="B5" s="6"/>
      <c r="C5" s="6"/>
      <c r="D5" s="6"/>
      <c r="E5" s="33"/>
      <c r="F5" s="35"/>
      <c r="G5" s="20" t="s">
        <v>50</v>
      </c>
      <c r="H5" s="30">
        <f>IS!B11/BS!B14</f>
        <v>-7.0122291886523067E-2</v>
      </c>
      <c r="I5" s="30" t="s">
        <v>79</v>
      </c>
      <c r="J5" t="s">
        <v>56</v>
      </c>
    </row>
    <row r="6" spans="1:10" ht="16.5" x14ac:dyDescent="0.3">
      <c r="A6" t="s">
        <v>25</v>
      </c>
      <c r="B6" s="30">
        <f>IS!B6/BS!B9</f>
        <v>9.8860398860398853</v>
      </c>
      <c r="C6" s="30">
        <f>IS!C6/BS!C9</f>
        <v>5.8115075273252215</v>
      </c>
      <c r="D6" s="38">
        <v>7</v>
      </c>
      <c r="E6" s="30" t="s">
        <v>83</v>
      </c>
      <c r="F6" s="37"/>
      <c r="G6" s="20" t="s">
        <v>51</v>
      </c>
      <c r="H6" s="43">
        <v>0.86899999999999999</v>
      </c>
      <c r="I6" s="30" t="s">
        <v>79</v>
      </c>
      <c r="J6" s="21" t="s">
        <v>78</v>
      </c>
    </row>
    <row r="7" spans="1:10" ht="17.25" thickBot="1" x14ac:dyDescent="0.35">
      <c r="A7" t="s">
        <v>26</v>
      </c>
      <c r="B7" s="30">
        <f>IS!B5/BS!B8</f>
        <v>9.0046239961061083</v>
      </c>
      <c r="C7" s="30">
        <f>IS!C5/BS!C8</f>
        <v>8.4085510688836109</v>
      </c>
      <c r="D7" s="38">
        <v>10.7</v>
      </c>
      <c r="E7" s="30" t="s">
        <v>83</v>
      </c>
      <c r="F7" s="37"/>
      <c r="G7" s="20" t="s">
        <v>52</v>
      </c>
      <c r="H7" s="30">
        <f>IS!B5/BS!B14</f>
        <v>0.91874107641690983</v>
      </c>
      <c r="I7" s="30" t="s">
        <v>79</v>
      </c>
      <c r="J7" t="s">
        <v>57</v>
      </c>
    </row>
    <row r="8" spans="1:10" x14ac:dyDescent="0.25">
      <c r="A8" t="s">
        <v>27</v>
      </c>
      <c r="B8" s="30">
        <f>365/B7</f>
        <v>40.534729729729733</v>
      </c>
      <c r="C8" s="30">
        <f>365/C7</f>
        <v>43.408192090395481</v>
      </c>
      <c r="D8" s="39">
        <f>360/D7</f>
        <v>33.644859813084118</v>
      </c>
      <c r="E8" s="30" t="s">
        <v>83</v>
      </c>
      <c r="F8" s="37"/>
      <c r="G8" s="7" t="s">
        <v>47</v>
      </c>
      <c r="H8" s="30">
        <f>1.2*((BS!B10-BS!B19)/BS!B14)+1.3*(BS!B24/BS!B14)+3.3*(IS!B11/BS!B14)+0.6*(BS!B25/BS!B21)+1*(IS!B5/BS!B14)</f>
        <v>1.4157386076681546</v>
      </c>
      <c r="I8" s="43">
        <v>1.6970000000000001</v>
      </c>
    </row>
    <row r="9" spans="1:10" x14ac:dyDescent="0.25">
      <c r="A9" t="s">
        <v>28</v>
      </c>
      <c r="B9" s="30">
        <f>IS!B5/BS!B14</f>
        <v>0.91874107641690983</v>
      </c>
      <c r="C9" s="30">
        <f>IS!C5/BS!C14</f>
        <v>0.87876079833184395</v>
      </c>
      <c r="D9" s="38">
        <v>11.2</v>
      </c>
      <c r="E9" s="30" t="s">
        <v>83</v>
      </c>
      <c r="F9" s="37"/>
      <c r="G9" s="21" t="s">
        <v>80</v>
      </c>
      <c r="H9" s="30" t="s">
        <v>86</v>
      </c>
      <c r="I9" s="30" t="s">
        <v>85</v>
      </c>
    </row>
    <row r="10" spans="1:10" ht="15.75" thickBot="1" x14ac:dyDescent="0.3">
      <c r="A10" t="s">
        <v>29</v>
      </c>
      <c r="B10" s="30">
        <f>IS!B5/BS!B14</f>
        <v>0.91874107641690983</v>
      </c>
      <c r="C10" s="30">
        <f>IS!C5/BS!C14</f>
        <v>0.87876079833184395</v>
      </c>
      <c r="D10" s="38">
        <v>2.6</v>
      </c>
      <c r="E10" s="30" t="s">
        <v>83</v>
      </c>
      <c r="F10" s="37"/>
    </row>
    <row r="11" spans="1:10" ht="15.75" thickBot="1" x14ac:dyDescent="0.3">
      <c r="A11" s="6" t="s">
        <v>30</v>
      </c>
      <c r="B11" s="6"/>
      <c r="C11" s="6"/>
      <c r="D11" s="6"/>
      <c r="E11" s="33"/>
      <c r="F11" s="35"/>
    </row>
    <row r="12" spans="1:10" x14ac:dyDescent="0.25">
      <c r="A12" t="s">
        <v>31</v>
      </c>
      <c r="B12" s="45">
        <f>BS!B21/BS!B14</f>
        <v>0.53505493823328576</v>
      </c>
      <c r="C12" s="30">
        <f>BS!C21/BS!C14</f>
        <v>0.48168007149240394</v>
      </c>
      <c r="D12" s="40">
        <v>0.5</v>
      </c>
      <c r="E12" s="30" t="s">
        <v>84</v>
      </c>
      <c r="F12" s="37"/>
      <c r="J12" s="31" t="e">
        <f ca="1">_xlfn.CONCAT("Clue: Z-score in ", I2," was ",I8)</f>
        <v>#NAME?</v>
      </c>
    </row>
    <row r="13" spans="1:10" x14ac:dyDescent="0.25">
      <c r="A13" t="s">
        <v>32</v>
      </c>
      <c r="B13" s="30">
        <f>BS!B20/BS!B14</f>
        <v>0.44057359240176297</v>
      </c>
      <c r="C13" s="30">
        <f>BS!C20/BS!C14</f>
        <v>0.39370469665375829</v>
      </c>
      <c r="D13" s="41">
        <v>0.2</v>
      </c>
      <c r="E13" s="30" t="s">
        <v>84</v>
      </c>
      <c r="F13" s="37"/>
    </row>
    <row r="14" spans="1:10" x14ac:dyDescent="0.25">
      <c r="A14" t="s">
        <v>33</v>
      </c>
      <c r="B14" s="30">
        <f>BS!B20/BS!B26</f>
        <v>0.44057359240176297</v>
      </c>
      <c r="C14" s="30">
        <f>BS!C20/BS!C26</f>
        <v>0.39370469665375829</v>
      </c>
      <c r="D14" s="41">
        <f>1/(1+1/D16)</f>
        <v>0.2857142857142857</v>
      </c>
      <c r="E14" s="30" t="s">
        <v>84</v>
      </c>
      <c r="F14" s="37"/>
    </row>
    <row r="15" spans="1:10" x14ac:dyDescent="0.25">
      <c r="A15" t="s">
        <v>34</v>
      </c>
      <c r="B15" s="30">
        <f>BS!B21/BS!B25</f>
        <v>1.1507917434377419</v>
      </c>
      <c r="C15" s="30">
        <f>BS!C21/BS!C25</f>
        <v>0.92931034482758623</v>
      </c>
      <c r="D15" s="42">
        <f>D12/(1-D12)</f>
        <v>1</v>
      </c>
      <c r="E15" s="30" t="s">
        <v>84</v>
      </c>
      <c r="F15" s="37"/>
    </row>
    <row r="16" spans="1:10" ht="15.75" thickBot="1" x14ac:dyDescent="0.3">
      <c r="A16" t="s">
        <v>35</v>
      </c>
      <c r="B16" s="30">
        <f>BS!B20/BS!B25</f>
        <v>0.94758204491441689</v>
      </c>
      <c r="C16" s="30">
        <f>BS!C20/BS!C25</f>
        <v>0.75957854406130265</v>
      </c>
      <c r="D16" s="41">
        <f>D13/(1-D12)</f>
        <v>0.4</v>
      </c>
      <c r="E16" s="30" t="s">
        <v>84</v>
      </c>
      <c r="F16" s="37"/>
    </row>
    <row r="17" spans="1:6" ht="15.75" thickBot="1" x14ac:dyDescent="0.3">
      <c r="A17" s="6" t="s">
        <v>36</v>
      </c>
      <c r="B17" s="6"/>
      <c r="C17" s="6"/>
      <c r="D17" s="6"/>
      <c r="E17" s="33"/>
      <c r="F17" s="35"/>
    </row>
    <row r="18" spans="1:6" x14ac:dyDescent="0.25">
      <c r="A18" t="s">
        <v>37</v>
      </c>
      <c r="B18" s="30">
        <f>IS!B11/IS!B12</f>
        <v>-3.6746909564085883</v>
      </c>
      <c r="C18" s="30">
        <f>IS!C11/IS!C12</f>
        <v>3.0566289140572951</v>
      </c>
      <c r="D18" s="38">
        <v>2.5</v>
      </c>
      <c r="E18" s="30" t="s">
        <v>84</v>
      </c>
      <c r="F18" s="37"/>
    </row>
    <row r="19" spans="1:6" ht="15.75" thickBot="1" x14ac:dyDescent="0.3">
      <c r="A19" t="s">
        <v>38</v>
      </c>
      <c r="B19" s="30">
        <f>(IS!B11+IS!B8)/IS!B12</f>
        <v>-0.18477553675992192</v>
      </c>
      <c r="C19" s="30">
        <f>(IS!C11+IS!C8)/IS!C12</f>
        <v>6.5689540306462355</v>
      </c>
      <c r="D19" s="38">
        <v>2.8</v>
      </c>
      <c r="E19" s="30" t="s">
        <v>84</v>
      </c>
      <c r="F19" s="37"/>
    </row>
    <row r="20" spans="1:6" ht="15.75" thickBot="1" x14ac:dyDescent="0.3">
      <c r="A20" s="6" t="s">
        <v>39</v>
      </c>
      <c r="B20" s="6"/>
      <c r="C20" s="6"/>
      <c r="D20" s="6"/>
      <c r="E20" s="33"/>
      <c r="F20" s="35"/>
    </row>
    <row r="21" spans="1:6" x14ac:dyDescent="0.25">
      <c r="A21" t="s">
        <v>40</v>
      </c>
      <c r="B21" s="44">
        <f>IS!B7/IS!B5</f>
        <v>6.2162162162162166E-2</v>
      </c>
      <c r="C21" s="44">
        <f>IS!C7/IS!C5</f>
        <v>0.20395480225988702</v>
      </c>
      <c r="D21" s="41">
        <v>0.17499999999999999</v>
      </c>
      <c r="E21" s="30" t="s">
        <v>83</v>
      </c>
      <c r="F21" s="37"/>
    </row>
    <row r="22" spans="1:6" x14ac:dyDescent="0.25">
      <c r="A22" t="s">
        <v>41</v>
      </c>
      <c r="B22" s="44">
        <f>IS!B11/IS!B5</f>
        <v>-7.632432432432433E-2</v>
      </c>
      <c r="C22" s="44">
        <f>IS!C11/IS!C5</f>
        <v>6.480225988700565E-2</v>
      </c>
      <c r="D22" s="41">
        <v>6.25E-2</v>
      </c>
      <c r="E22" s="30" t="s">
        <v>83</v>
      </c>
      <c r="F22" s="37"/>
    </row>
    <row r="23" spans="1:6" x14ac:dyDescent="0.25">
      <c r="A23" t="s">
        <v>42</v>
      </c>
      <c r="B23" s="44">
        <f>IS!B15/IS!B5</f>
        <v>-5.8256756756756754E-2</v>
      </c>
      <c r="C23" s="44">
        <f>IS!C15/IS!C5</f>
        <v>2.6161016949152543E-2</v>
      </c>
      <c r="D23" s="40">
        <v>3.5000000000000003E-2</v>
      </c>
      <c r="E23" s="30" t="s">
        <v>83</v>
      </c>
      <c r="F23" s="37"/>
    </row>
    <row r="24" spans="1:6" x14ac:dyDescent="0.25">
      <c r="A24" t="s">
        <v>43</v>
      </c>
      <c r="B24" s="44">
        <f>IS!B15/BS!B14</f>
        <v>-5.3522875411260787E-2</v>
      </c>
      <c r="C24" s="44">
        <f>IS!C15/BS!C14</f>
        <v>2.2989276139410188E-2</v>
      </c>
      <c r="D24" s="40">
        <v>9.0999999999999998E-2</v>
      </c>
      <c r="E24" s="30" t="s">
        <v>83</v>
      </c>
      <c r="F24" s="37"/>
    </row>
    <row r="25" spans="1:6" x14ac:dyDescent="0.25">
      <c r="A25" t="s">
        <v>44</v>
      </c>
      <c r="B25" s="44">
        <f>IS!B15/BS!B25</f>
        <v>-0.11511655851958663</v>
      </c>
      <c r="C25" s="44">
        <f>IS!C15/BS!C25</f>
        <v>4.4353448275862066E-2</v>
      </c>
      <c r="D25" s="41">
        <v>0.182</v>
      </c>
      <c r="E25" s="30" t="s">
        <v>83</v>
      </c>
      <c r="F25" s="37"/>
    </row>
    <row r="26" spans="1:6" x14ac:dyDescent="0.25">
      <c r="A26" t="s">
        <v>45</v>
      </c>
      <c r="B26" s="44">
        <f>IS!B15/BS!B22</f>
        <v>-0.41372360844529749</v>
      </c>
      <c r="C26" s="44">
        <f>IS!C15/BS!C22</f>
        <v>0.17775431861804222</v>
      </c>
      <c r="D26" s="41">
        <f>D25</f>
        <v>0.182</v>
      </c>
      <c r="E26" s="30" t="s">
        <v>83</v>
      </c>
      <c r="F26" s="37"/>
    </row>
    <row r="27" spans="1:6" x14ac:dyDescent="0.25">
      <c r="A27" s="21" t="s">
        <v>76</v>
      </c>
      <c r="B27" s="44">
        <f>(IS!B15/IS!B5)*(IS!B5/BS!B14)*(BS!B14/BS!B25)</f>
        <v>-0.11511655851958663</v>
      </c>
      <c r="C27" s="44">
        <f>(IS!C15/IS!C5)*(IS!C5/BS!C14)*(BS!C14/BS!C25)</f>
        <v>4.4353448275862073E-2</v>
      </c>
      <c r="D27" s="41">
        <f t="shared" ref="D27:D28" si="0">D26</f>
        <v>0.182</v>
      </c>
      <c r="E27" s="30" t="s">
        <v>83</v>
      </c>
      <c r="F27" s="37"/>
    </row>
    <row r="28" spans="1:6" x14ac:dyDescent="0.25">
      <c r="A28" s="21" t="s">
        <v>77</v>
      </c>
      <c r="B28" s="44">
        <f>(IS!B13/IS!B5)*(IS!B5/BS!B14)*(BS!B14/BS!B25)*(1-IS!B18)</f>
        <v>-0.11511655851958663</v>
      </c>
      <c r="C28" s="44">
        <f>(IS!C13/IS!C5)*(IS!C5/BS!C14)*(BS!C14/BS!C25)*(1-IS!C18)</f>
        <v>4.4353448275862066E-2</v>
      </c>
      <c r="D28" s="41">
        <f t="shared" si="0"/>
        <v>0.182</v>
      </c>
      <c r="E28" s="30" t="s">
        <v>83</v>
      </c>
      <c r="F28" s="37"/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IS</vt:lpstr>
      <vt:lpstr>BS</vt:lpstr>
      <vt:lpstr>Ratios</vt:lpstr>
    </vt:vector>
  </TitlesOfParts>
  <Company>Mayes Consulting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Andy Alvarez</dc:creator>
  <cp:lastModifiedBy>Erick Mozart</cp:lastModifiedBy>
  <cp:lastPrinted>2008-10-30T05:39:55Z</cp:lastPrinted>
  <dcterms:created xsi:type="dcterms:W3CDTF">1999-12-31T23:49:58Z</dcterms:created>
  <dcterms:modified xsi:type="dcterms:W3CDTF">2021-03-24T15:18:03Z</dcterms:modified>
</cp:coreProperties>
</file>